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65516" windowWidth="28800" windowHeight="12300" activeTab="0"/>
  </bookViews>
  <sheets>
    <sheet name="Series A - Table 1" sheetId="1" r:id="rId1"/>
    <sheet name="Common and Pre-Money Options - " sheetId="2" r:id="rId2"/>
  </sheets>
  <definedNames/>
  <calcPr fullCalcOnLoad="1"/>
</workbook>
</file>

<file path=xl/sharedStrings.xml><?xml version="1.0" encoding="utf-8"?>
<sst xmlns="http://schemas.openxmlformats.org/spreadsheetml/2006/main" count="66" uniqueCount="53">
  <si>
    <t>Misc Inputs and Outputs</t>
  </si>
  <si>
    <t>Effective Pre-Money</t>
  </si>
  <si>
    <t>Share Price</t>
  </si>
  <si>
    <t>Pre-Money</t>
  </si>
  <si>
    <t>Post-Money Pool</t>
  </si>
  <si>
    <t>Post-Money</t>
  </si>
  <si>
    <t>Debt Discount</t>
  </si>
  <si>
    <t>Series A Cap Table</t>
  </si>
  <si>
    <t>Investment</t>
  </si>
  <si>
    <t>Shares</t>
  </si>
  <si>
    <t>Ownership</t>
  </si>
  <si>
    <t>Series A Investor 1</t>
  </si>
  <si>
    <t>Series A Investor 2</t>
  </si>
  <si>
    <t>Total Series A</t>
  </si>
  <si>
    <t>Lender 1</t>
  </si>
  <si>
    <t>Lender 2</t>
  </si>
  <si>
    <t>Total Seed Debt</t>
  </si>
  <si>
    <t>Common Stock and Pre-Money Options</t>
  </si>
  <si>
    <t>(from the 2nd worksheet)</t>
  </si>
  <si>
    <t>Post-Money Options</t>
  </si>
  <si>
    <t>Total</t>
  </si>
  <si>
    <t>Summary</t>
  </si>
  <si>
    <t>Share Value</t>
  </si>
  <si>
    <t>Exit Value</t>
  </si>
  <si>
    <t>Founders</t>
  </si>
  <si>
    <t>Preferred</t>
  </si>
  <si>
    <t>All Options</t>
  </si>
  <si>
    <t>Instructions!!!</t>
  </si>
  <si>
    <t>Everything is calculated from the blue numbers in both worksheets. Fill them in.</t>
  </si>
  <si>
    <t>Notes</t>
  </si>
  <si>
    <t>We assume that all of the Debt and Post-Money Options come out of the Pre-Money.</t>
  </si>
  <si>
    <t>We assume that all of the Pre-Money Options have been allocated.</t>
  </si>
  <si>
    <t>Effective Pre-Money is the value of the Common Stock and Pre-Money Options, i.e. it does not include the Debt and Post-Money Options.</t>
  </si>
  <si>
    <t>Debt calculations do not include interest payments.</t>
  </si>
  <si>
    <t>Exit Value assumes there is no liquidation preference and no additional dilution before an exit.</t>
  </si>
  <si>
    <t>Share Value assumes that the Common Stock's fair market value is equal to the Share Price;</t>
  </si>
  <si>
    <t>in reality, the Common Stock's fair market value is much lower than the Share Price.</t>
  </si>
  <si>
    <t>Calculations</t>
  </si>
  <si>
    <t>For your information, after you fill in the blue numbers, the main variables are calculated with the following equations.</t>
  </si>
  <si>
    <t>These are useful if you want to customize the spreadsheet.</t>
  </si>
  <si>
    <t>Post-Money = Pre-Money + Total Series A</t>
  </si>
  <si>
    <t>Share Price = (Pre-Money - Post Money x Post-Money Pool - Total Seed Debt / (1 - Debt Discount)) / Common Stock and Pre-Money Options</t>
  </si>
  <si>
    <t>Effective Pre-Money = Share Price x Common Stock and Pre-Money Options</t>
  </si>
  <si>
    <t>Post-Money Options = Post Money x Post-Money Pool / Share Price</t>
  </si>
  <si>
    <t>Investor Shares = Investment / Share Price</t>
  </si>
  <si>
    <t>Lender Shares = Investment / (Share Price x (1 - Debt Discount))</t>
  </si>
  <si>
    <t>Common Stock</t>
  </si>
  <si>
    <t>Founder 1</t>
  </si>
  <si>
    <t>Founder 2</t>
  </si>
  <si>
    <t>Total Common</t>
  </si>
  <si>
    <t>Pre-Money Options</t>
  </si>
  <si>
    <t>Employee</t>
  </si>
  <si>
    <t>Total Options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</si>
</sst>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.000000"/>
    <numFmt numFmtId="166" formatCode="#,##0.000000000"/>
    <numFmt numFmtId="167" formatCode="&quot;$&quot;#,##0"/>
  </numFmts>
  <fonts count="44">
    <font>
      <sz val="11"/>
      <color indexed="8"/>
      <name val="Helvetica Neue"/>
      <family val="0"/>
    </font>
    <font>
      <sz val="10"/>
      <color indexed="9"/>
      <name val="Helvetica Neue"/>
      <family val="0"/>
    </font>
    <font>
      <b/>
      <sz val="12"/>
      <color indexed="9"/>
      <name val="Helvetica Neue"/>
      <family val="0"/>
    </font>
    <font>
      <sz val="12"/>
      <color indexed="9"/>
      <name val="Helvetica Neue"/>
      <family val="0"/>
    </font>
    <font>
      <sz val="12"/>
      <color indexed="13"/>
      <name val="Helvetica Neue"/>
      <family val="0"/>
    </font>
    <font>
      <sz val="12"/>
      <color indexed="14"/>
      <name val="Helvetica Neue"/>
      <family val="0"/>
    </font>
    <font>
      <i/>
      <sz val="12"/>
      <color indexed="9"/>
      <name val="Helvetica Neue"/>
      <family val="0"/>
    </font>
    <font>
      <b/>
      <sz val="12"/>
      <color indexed="15"/>
      <name val="Helvetica Neue"/>
      <family val="0"/>
    </font>
    <font>
      <sz val="12"/>
      <color indexed="16"/>
      <name val="Helvetica Neue"/>
      <family val="0"/>
    </font>
    <font>
      <sz val="12"/>
      <color indexed="15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58"/>
      <name val="Calibri"/>
      <family val="2"/>
    </font>
    <font>
      <sz val="12"/>
      <color indexed="16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11"/>
      <name val="Calibri"/>
      <family val="2"/>
    </font>
    <font>
      <sz val="12"/>
      <color indexed="19"/>
      <name val="Calibri"/>
      <family val="2"/>
    </font>
    <font>
      <i/>
      <sz val="12"/>
      <color indexed="14"/>
      <name val="Calibri"/>
      <family val="2"/>
    </font>
    <font>
      <b/>
      <sz val="12"/>
      <color indexed="8"/>
      <name val="Calibri"/>
      <family val="2"/>
    </font>
    <font>
      <sz val="12"/>
      <color indexed="11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9"/>
      </bottom>
    </border>
    <border>
      <left style="thin">
        <color indexed="12"/>
      </left>
      <right style="thin">
        <color indexed="12"/>
      </right>
      <top style="thin">
        <color indexed="9"/>
      </top>
      <bottom style="thin">
        <color indexed="12"/>
      </bottom>
    </border>
  </borders>
  <cellStyleXfs count="61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2" fillId="33" borderId="10" xfId="0" applyNumberFormat="1" applyFont="1" applyFill="1" applyBorder="1" applyAlignment="1">
      <alignment horizontal="center"/>
    </xf>
    <xf numFmtId="0" fontId="3" fillId="33" borderId="11" xfId="0" applyNumberFormat="1" applyFont="1" applyFill="1" applyBorder="1" applyAlignment="1">
      <alignment/>
    </xf>
    <xf numFmtId="0" fontId="3" fillId="33" borderId="12" xfId="0" applyNumberFormat="1" applyFont="1" applyFill="1" applyBorder="1" applyAlignment="1">
      <alignment/>
    </xf>
    <xf numFmtId="164" fontId="3" fillId="33" borderId="12" xfId="0" applyNumberFormat="1" applyFont="1" applyFill="1" applyBorder="1" applyAlignment="1">
      <alignment/>
    </xf>
    <xf numFmtId="165" fontId="3" fillId="33" borderId="12" xfId="0" applyNumberFormat="1" applyFont="1" applyFill="1" applyBorder="1" applyAlignment="1">
      <alignment/>
    </xf>
    <xf numFmtId="164" fontId="4" fillId="33" borderId="11" xfId="0" applyNumberFormat="1" applyFont="1" applyFill="1" applyBorder="1" applyAlignment="1">
      <alignment/>
    </xf>
    <xf numFmtId="9" fontId="4" fillId="33" borderId="11" xfId="0" applyNumberFormat="1" applyFont="1" applyFill="1" applyBorder="1" applyAlignment="1">
      <alignment/>
    </xf>
    <xf numFmtId="164" fontId="3" fillId="33" borderId="11" xfId="0" applyNumberFormat="1" applyFont="1" applyFill="1" applyBorder="1" applyAlignment="1">
      <alignment/>
    </xf>
    <xf numFmtId="0" fontId="3" fillId="33" borderId="11" xfId="0" applyNumberFormat="1" applyFont="1" applyFill="1" applyBorder="1" applyAlignment="1">
      <alignment wrapText="1"/>
    </xf>
    <xf numFmtId="9" fontId="4" fillId="33" borderId="11" xfId="0" applyNumberFormat="1" applyFont="1" applyFill="1" applyBorder="1" applyAlignment="1">
      <alignment wrapText="1"/>
    </xf>
    <xf numFmtId="166" fontId="3" fillId="33" borderId="11" xfId="0" applyNumberFormat="1" applyFont="1" applyFill="1" applyBorder="1" applyAlignment="1">
      <alignment/>
    </xf>
    <xf numFmtId="0" fontId="3" fillId="33" borderId="13" xfId="0" applyNumberFormat="1" applyFont="1" applyFill="1" applyBorder="1" applyAlignment="1">
      <alignment/>
    </xf>
    <xf numFmtId="0" fontId="2" fillId="33" borderId="12" xfId="0" applyNumberFormat="1" applyFont="1" applyFill="1" applyBorder="1" applyAlignment="1">
      <alignment horizontal="center"/>
    </xf>
    <xf numFmtId="0" fontId="2" fillId="33" borderId="11" xfId="0" applyNumberFormat="1" applyFont="1" applyFill="1" applyBorder="1" applyAlignment="1">
      <alignment horizontal="center"/>
    </xf>
    <xf numFmtId="0" fontId="2" fillId="33" borderId="14" xfId="0" applyNumberFormat="1" applyFont="1" applyFill="1" applyBorder="1" applyAlignment="1">
      <alignment horizontal="right"/>
    </xf>
    <xf numFmtId="164" fontId="4" fillId="33" borderId="15" xfId="0" applyNumberFormat="1" applyFont="1" applyFill="1" applyBorder="1" applyAlignment="1">
      <alignment/>
    </xf>
    <xf numFmtId="3" fontId="3" fillId="33" borderId="15" xfId="0" applyNumberFormat="1" applyFont="1" applyFill="1" applyBorder="1" applyAlignment="1">
      <alignment/>
    </xf>
    <xf numFmtId="10" fontId="3" fillId="33" borderId="15" xfId="0" applyNumberFormat="1" applyFont="1" applyFill="1" applyBorder="1" applyAlignment="1">
      <alignment/>
    </xf>
    <xf numFmtId="3" fontId="3" fillId="33" borderId="11" xfId="0" applyNumberFormat="1" applyFont="1" applyFill="1" applyBorder="1" applyAlignment="1">
      <alignment/>
    </xf>
    <xf numFmtId="10" fontId="3" fillId="33" borderId="11" xfId="0" applyNumberFormat="1" applyFont="1" applyFill="1" applyBorder="1" applyAlignment="1">
      <alignment/>
    </xf>
    <xf numFmtId="0" fontId="5" fillId="33" borderId="11" xfId="0" applyNumberFormat="1" applyFont="1" applyFill="1" applyBorder="1" applyAlignment="1">
      <alignment/>
    </xf>
    <xf numFmtId="164" fontId="5" fillId="33" borderId="11" xfId="0" applyNumberFormat="1" applyFont="1" applyFill="1" applyBorder="1" applyAlignment="1">
      <alignment/>
    </xf>
    <xf numFmtId="3" fontId="5" fillId="33" borderId="11" xfId="0" applyNumberFormat="1" applyFont="1" applyFill="1" applyBorder="1" applyAlignment="1">
      <alignment/>
    </xf>
    <xf numFmtId="10" fontId="5" fillId="33" borderId="11" xfId="0" applyNumberFormat="1" applyFont="1" applyFill="1" applyBorder="1" applyAlignment="1">
      <alignment/>
    </xf>
    <xf numFmtId="0" fontId="6" fillId="33" borderId="11" xfId="0" applyNumberFormat="1" applyFont="1" applyFill="1" applyBorder="1" applyAlignment="1">
      <alignment/>
    </xf>
    <xf numFmtId="0" fontId="3" fillId="33" borderId="11" xfId="0" applyNumberFormat="1" applyFont="1" applyFill="1" applyBorder="1" applyAlignment="1">
      <alignment horizontal="left" vertical="top" wrapText="1"/>
    </xf>
    <xf numFmtId="0" fontId="3" fillId="33" borderId="14" xfId="0" applyNumberFormat="1" applyFont="1" applyFill="1" applyBorder="1" applyAlignment="1">
      <alignment/>
    </xf>
    <xf numFmtId="3" fontId="3" fillId="33" borderId="14" xfId="0" applyNumberFormat="1" applyFont="1" applyFill="1" applyBorder="1" applyAlignment="1">
      <alignment/>
    </xf>
    <xf numFmtId="10" fontId="3" fillId="33" borderId="14" xfId="0" applyNumberFormat="1" applyFont="1" applyFill="1" applyBorder="1" applyAlignment="1">
      <alignment/>
    </xf>
    <xf numFmtId="0" fontId="2" fillId="33" borderId="15" xfId="0" applyNumberFormat="1" applyFont="1" applyFill="1" applyBorder="1" applyAlignment="1">
      <alignment/>
    </xf>
    <xf numFmtId="164" fontId="2" fillId="33" borderId="15" xfId="0" applyNumberFormat="1" applyFont="1" applyFill="1" applyBorder="1" applyAlignment="1">
      <alignment/>
    </xf>
    <xf numFmtId="0" fontId="2" fillId="33" borderId="14" xfId="0" applyNumberFormat="1" applyFont="1" applyFill="1" applyBorder="1" applyAlignment="1">
      <alignment horizontal="right" wrapText="1"/>
    </xf>
    <xf numFmtId="0" fontId="2" fillId="33" borderId="15" xfId="0" applyNumberFormat="1" applyFont="1" applyFill="1" applyBorder="1" applyAlignment="1">
      <alignment horizontal="right" wrapText="1"/>
    </xf>
    <xf numFmtId="0" fontId="2" fillId="33" borderId="15" xfId="0" applyNumberFormat="1" applyFont="1" applyFill="1" applyBorder="1" applyAlignment="1">
      <alignment horizontal="right"/>
    </xf>
    <xf numFmtId="167" fontId="3" fillId="33" borderId="11" xfId="0" applyNumberFormat="1" applyFont="1" applyFill="1" applyBorder="1" applyAlignment="1">
      <alignment/>
    </xf>
    <xf numFmtId="167" fontId="3" fillId="33" borderId="14" xfId="0" applyNumberFormat="1" applyFont="1" applyFill="1" applyBorder="1" applyAlignment="1">
      <alignment/>
    </xf>
    <xf numFmtId="167" fontId="3" fillId="33" borderId="15" xfId="0" applyNumberFormat="1" applyFont="1" applyFill="1" applyBorder="1" applyAlignment="1">
      <alignment/>
    </xf>
    <xf numFmtId="167" fontId="4" fillId="33" borderId="15" xfId="0" applyNumberFormat="1" applyFont="1" applyFill="1" applyBorder="1" applyAlignment="1">
      <alignment/>
    </xf>
    <xf numFmtId="0" fontId="7" fillId="33" borderId="11" xfId="0" applyNumberFormat="1" applyFont="1" applyFill="1" applyBorder="1" applyAlignment="1">
      <alignment/>
    </xf>
    <xf numFmtId="0" fontId="8" fillId="33" borderId="11" xfId="0" applyNumberFormat="1" applyFont="1" applyFill="1" applyBorder="1" applyAlignment="1">
      <alignment/>
    </xf>
    <xf numFmtId="0" fontId="4" fillId="33" borderId="11" xfId="0" applyNumberFormat="1" applyFont="1" applyFill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4" fillId="33" borderId="11" xfId="0" applyNumberFormat="1" applyFont="1" applyFill="1" applyBorder="1" applyAlignment="1">
      <alignment/>
    </xf>
    <xf numFmtId="0" fontId="5" fillId="33" borderId="11" xfId="0" applyNumberFormat="1" applyFont="1" applyFill="1" applyBorder="1" applyAlignment="1">
      <alignment wrapText="1"/>
    </xf>
    <xf numFmtId="3" fontId="5" fillId="33" borderId="11" xfId="0" applyNumberFormat="1" applyFont="1" applyFill="1" applyBorder="1" applyAlignment="1">
      <alignment wrapText="1"/>
    </xf>
    <xf numFmtId="0" fontId="9" fillId="33" borderId="11" xfId="0" applyNumberFormat="1" applyFont="1" applyFill="1" applyBorder="1" applyAlignment="1">
      <alignment wrapText="1"/>
    </xf>
    <xf numFmtId="0" fontId="2" fillId="33" borderId="14" xfId="0" applyNumberFormat="1" applyFont="1" applyFill="1" applyBorder="1" applyAlignment="1">
      <alignment/>
    </xf>
    <xf numFmtId="3" fontId="2" fillId="33" borderId="15" xfId="0" applyNumberFormat="1" applyFont="1" applyFill="1" applyBorder="1" applyAlignment="1">
      <alignment/>
    </xf>
    <xf numFmtId="10" fontId="2" fillId="33" borderId="15" xfId="0" applyNumberFormat="1" applyFont="1" applyFill="1" applyBorder="1" applyAlignment="1">
      <alignment/>
    </xf>
    <xf numFmtId="167" fontId="2" fillId="33" borderId="15" xfId="0" applyNumberFormat="1" applyFont="1" applyFill="1" applyBorder="1" applyAlignment="1">
      <alignment/>
    </xf>
    <xf numFmtId="0" fontId="2" fillId="34" borderId="0" xfId="0" applyNumberFormat="1" applyFont="1" applyFill="1" applyBorder="1" applyAlignment="1">
      <alignment horizontal="center"/>
    </xf>
    <xf numFmtId="0" fontId="2" fillId="33" borderId="15" xfId="0" applyNumberFormat="1" applyFont="1" applyFill="1" applyBorder="1" applyAlignment="1">
      <alignment horizontal="left" vertical="top" wrapText="1"/>
    </xf>
    <xf numFmtId="0" fontId="2" fillId="33" borderId="11" xfId="0" applyNumberFormat="1" applyFont="1" applyFill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C0C0C0"/>
      <rgbColor rgb="00FFFFFF"/>
      <rgbColor rgb="00C2C2C2"/>
      <rgbColor rgb="003366FF"/>
      <rgbColor rgb="00808080"/>
      <rgbColor rgb="00DD0806"/>
      <rgbColor rgb="00F20884"/>
      <rgbColor rgb="000000D4"/>
      <rgbColor rgb="00000099"/>
      <rgbColor rgb="00FF0000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showGridLines="0" tabSelected="1" workbookViewId="0" topLeftCell="A18">
      <selection activeCell="C54" sqref="C54"/>
    </sheetView>
  </sheetViews>
  <sheetFormatPr defaultColWidth="11.19921875" defaultRowHeight="19.5" customHeight="1"/>
  <cols>
    <col min="1" max="1" width="19" style="1" customWidth="1"/>
    <col min="2" max="2" width="14.8984375" style="1" customWidth="1"/>
    <col min="3" max="3" width="15.8984375" style="1" customWidth="1"/>
    <col min="4" max="4" width="14.8984375" style="1" customWidth="1"/>
    <col min="5" max="5" width="13.8984375" style="1" customWidth="1"/>
    <col min="6" max="6" width="13.59765625" style="1" customWidth="1"/>
    <col min="7" max="7" width="16.8984375" style="1" customWidth="1"/>
    <col min="8" max="16384" width="10.296875" style="1" customWidth="1"/>
  </cols>
  <sheetData>
    <row r="1" spans="1:7" ht="15.75">
      <c r="A1" s="52" t="s">
        <v>0</v>
      </c>
      <c r="B1" s="52"/>
      <c r="C1" s="52"/>
      <c r="D1" s="52"/>
      <c r="E1" s="2"/>
      <c r="F1" s="3"/>
      <c r="G1" s="3"/>
    </row>
    <row r="2" spans="1:7" ht="15">
      <c r="A2" s="4" t="s">
        <v>1</v>
      </c>
      <c r="B2" s="5">
        <f>D2*C17</f>
        <v>3312000</v>
      </c>
      <c r="C2" s="4" t="s">
        <v>2</v>
      </c>
      <c r="D2" s="6">
        <f>(B3-B4*D3-B15/(1-D4))/C17</f>
        <v>0.72</v>
      </c>
      <c r="E2" s="3"/>
      <c r="F2" s="3"/>
      <c r="G2" s="3"/>
    </row>
    <row r="3" spans="1:7" ht="15">
      <c r="A3" s="3" t="s">
        <v>3</v>
      </c>
      <c r="B3" s="7">
        <v>4500000</v>
      </c>
      <c r="C3" s="3" t="s">
        <v>4</v>
      </c>
      <c r="D3" s="8">
        <v>0.24</v>
      </c>
      <c r="E3" s="3"/>
      <c r="F3" s="3"/>
      <c r="G3" s="3"/>
    </row>
    <row r="4" spans="1:7" ht="15">
      <c r="A4" s="3" t="s">
        <v>5</v>
      </c>
      <c r="B4" s="9">
        <f>B3+B11</f>
        <v>4950000</v>
      </c>
      <c r="C4" s="10" t="s">
        <v>6</v>
      </c>
      <c r="D4" s="11">
        <v>0.35</v>
      </c>
      <c r="E4" s="3"/>
      <c r="F4" s="3"/>
      <c r="G4" s="12"/>
    </row>
    <row r="5" spans="1:7" ht="15">
      <c r="A5" s="13"/>
      <c r="B5" s="13"/>
      <c r="C5" s="13"/>
      <c r="D5" s="13"/>
      <c r="E5" s="3"/>
      <c r="F5" s="3"/>
      <c r="G5" s="3"/>
    </row>
    <row r="6" spans="1:7" ht="15.75">
      <c r="A6" s="52" t="s">
        <v>7</v>
      </c>
      <c r="B6" s="52"/>
      <c r="C6" s="52"/>
      <c r="D6" s="52"/>
      <c r="E6" s="2"/>
      <c r="F6" s="3"/>
      <c r="G6" s="3"/>
    </row>
    <row r="7" spans="1:7" ht="15.75">
      <c r="A7" s="14"/>
      <c r="B7" s="14"/>
      <c r="C7" s="14"/>
      <c r="D7" s="14"/>
      <c r="E7" s="15"/>
      <c r="F7" s="3"/>
      <c r="G7" s="3"/>
    </row>
    <row r="8" spans="1:7" ht="15.75" customHeight="1">
      <c r="A8" s="10"/>
      <c r="B8" s="16" t="s">
        <v>8</v>
      </c>
      <c r="C8" s="16" t="s">
        <v>9</v>
      </c>
      <c r="D8" s="16" t="s">
        <v>10</v>
      </c>
      <c r="E8" s="3"/>
      <c r="F8" s="3"/>
      <c r="G8" s="3"/>
    </row>
    <row r="9" spans="1:7" ht="15">
      <c r="A9" s="3" t="s">
        <v>11</v>
      </c>
      <c r="B9" s="17">
        <v>200000</v>
      </c>
      <c r="C9" s="18">
        <f>B9/$D$2</f>
        <v>277777.7777777778</v>
      </c>
      <c r="D9" s="19">
        <f>C9/$C$20</f>
        <v>0.04040404040404041</v>
      </c>
      <c r="E9" s="3"/>
      <c r="F9" s="3"/>
      <c r="G9" s="3"/>
    </row>
    <row r="10" spans="1:7" ht="15">
      <c r="A10" s="3" t="s">
        <v>12</v>
      </c>
      <c r="B10" s="7">
        <v>250000</v>
      </c>
      <c r="C10" s="20">
        <f>B10/$D$2</f>
        <v>347222.22222222225</v>
      </c>
      <c r="D10" s="21">
        <f>C10/$C$20</f>
        <v>0.05050505050505051</v>
      </c>
      <c r="E10" s="3"/>
      <c r="F10" s="3"/>
      <c r="G10" s="3"/>
    </row>
    <row r="11" spans="1:7" ht="15">
      <c r="A11" s="22" t="s">
        <v>13</v>
      </c>
      <c r="B11" s="23">
        <f>SUM(B9:B10)</f>
        <v>450000</v>
      </c>
      <c r="C11" s="24">
        <f>SUM(C9:C10)</f>
        <v>625000</v>
      </c>
      <c r="D11" s="25">
        <f>SUM(D9:D10)</f>
        <v>0.09090909090909091</v>
      </c>
      <c r="E11" s="3"/>
      <c r="F11" s="3"/>
      <c r="G11" s="3"/>
    </row>
    <row r="12" spans="1:7" ht="15">
      <c r="A12" s="26"/>
      <c r="B12" s="3"/>
      <c r="C12" s="20"/>
      <c r="D12" s="21"/>
      <c r="E12" s="3"/>
      <c r="F12" s="3"/>
      <c r="G12" s="3"/>
    </row>
    <row r="13" spans="1:7" ht="15">
      <c r="A13" s="3" t="s">
        <v>14</v>
      </c>
      <c r="B13" s="7">
        <v>0</v>
      </c>
      <c r="C13" s="20">
        <f>B13/($D$2*(1-$D$4))</f>
        <v>0</v>
      </c>
      <c r="D13" s="21">
        <f>C13/$C$20</f>
        <v>0</v>
      </c>
      <c r="E13" s="3"/>
      <c r="F13" s="3"/>
      <c r="G13" s="3"/>
    </row>
    <row r="14" spans="1:7" ht="15">
      <c r="A14" s="3" t="s">
        <v>15</v>
      </c>
      <c r="B14" s="7">
        <v>0</v>
      </c>
      <c r="C14" s="20">
        <f>B14/($D$2*(1-$D$4))</f>
        <v>0</v>
      </c>
      <c r="D14" s="21">
        <f>C14/$C$20</f>
        <v>0</v>
      </c>
      <c r="E14" s="3"/>
      <c r="F14" s="3"/>
      <c r="G14" s="3"/>
    </row>
    <row r="15" spans="1:7" ht="15" customHeight="1">
      <c r="A15" s="22" t="s">
        <v>16</v>
      </c>
      <c r="B15" s="23">
        <f>SUM(B13:B14)</f>
        <v>0</v>
      </c>
      <c r="C15" s="24">
        <f>SUM(C13:C14)</f>
        <v>0</v>
      </c>
      <c r="D15" s="25">
        <f>SUM(D13:D14)</f>
        <v>0</v>
      </c>
      <c r="E15" s="3"/>
      <c r="F15" s="3"/>
      <c r="G15" s="3"/>
    </row>
    <row r="16" spans="1:7" ht="15">
      <c r="A16" s="10"/>
      <c r="B16" s="10"/>
      <c r="C16" s="20"/>
      <c r="D16" s="21"/>
      <c r="E16" s="3"/>
      <c r="F16" s="3"/>
      <c r="G16" s="3"/>
    </row>
    <row r="17" spans="1:7" ht="30">
      <c r="A17" s="27" t="s">
        <v>17</v>
      </c>
      <c r="B17" s="27"/>
      <c r="C17" s="20">
        <f>'Common and Pre-Money Options - '!B17</f>
        <v>4600000</v>
      </c>
      <c r="D17" s="21">
        <f>C17/$C$20</f>
        <v>0.6690909090909091</v>
      </c>
      <c r="E17" s="3" t="s">
        <v>18</v>
      </c>
      <c r="F17" s="3"/>
      <c r="G17" s="3"/>
    </row>
    <row r="18" spans="1:7" ht="15">
      <c r="A18" s="27"/>
      <c r="B18" s="27"/>
      <c r="C18" s="20"/>
      <c r="D18" s="21"/>
      <c r="E18" s="3"/>
      <c r="F18" s="3"/>
      <c r="G18" s="3"/>
    </row>
    <row r="19" spans="1:7" ht="15">
      <c r="A19" s="28" t="s">
        <v>19</v>
      </c>
      <c r="B19" s="28"/>
      <c r="C19" s="29">
        <f>B4*D3/D2</f>
        <v>1650000</v>
      </c>
      <c r="D19" s="30">
        <f>C19/$C$20</f>
        <v>0.24</v>
      </c>
      <c r="E19" s="3"/>
      <c r="F19" s="3"/>
      <c r="G19" s="3"/>
    </row>
    <row r="20" spans="1:7" ht="15.75">
      <c r="A20" s="31" t="s">
        <v>20</v>
      </c>
      <c r="B20" s="32">
        <f>B11+B15</f>
        <v>450000</v>
      </c>
      <c r="C20" s="18">
        <f>C11+C15+C17+C19</f>
        <v>6875000</v>
      </c>
      <c r="D20" s="19">
        <f>D11+D15+D17+D19</f>
        <v>1</v>
      </c>
      <c r="E20" s="3"/>
      <c r="F20" s="3"/>
      <c r="G20" s="3"/>
    </row>
    <row r="21" spans="1:7" ht="15">
      <c r="A21" s="13"/>
      <c r="B21" s="13"/>
      <c r="C21" s="13"/>
      <c r="D21" s="13"/>
      <c r="E21" s="13"/>
      <c r="F21" s="3"/>
      <c r="G21" s="3"/>
    </row>
    <row r="22" spans="1:7" ht="15.75">
      <c r="A22" s="52" t="s">
        <v>21</v>
      </c>
      <c r="B22" s="52"/>
      <c r="C22" s="52"/>
      <c r="D22" s="52"/>
      <c r="E22" s="52"/>
      <c r="F22" s="2"/>
      <c r="G22" s="15"/>
    </row>
    <row r="23" spans="1:7" ht="15">
      <c r="A23" s="4"/>
      <c r="B23" s="4"/>
      <c r="C23" s="4"/>
      <c r="D23" s="4"/>
      <c r="E23" s="4"/>
      <c r="F23" s="3"/>
      <c r="G23" s="3"/>
    </row>
    <row r="24" spans="1:7" ht="16.5" customHeight="1">
      <c r="A24" s="26"/>
      <c r="B24" s="33" t="s">
        <v>3</v>
      </c>
      <c r="C24" s="16" t="s">
        <v>5</v>
      </c>
      <c r="D24" s="33" t="s">
        <v>22</v>
      </c>
      <c r="E24" s="16" t="s">
        <v>23</v>
      </c>
      <c r="F24" s="3"/>
      <c r="G24" s="3"/>
    </row>
    <row r="25" spans="1:7" ht="16.5" customHeight="1">
      <c r="A25" s="26"/>
      <c r="B25" s="34"/>
      <c r="C25" s="35"/>
      <c r="D25" s="34"/>
      <c r="E25" s="35"/>
      <c r="F25" s="3"/>
      <c r="G25" s="3"/>
    </row>
    <row r="26" spans="1:7" ht="15">
      <c r="A26" s="3" t="s">
        <v>24</v>
      </c>
      <c r="B26" s="21">
        <f>'Common and Pre-Money Options - '!B7/'Common and Pre-Money Options - '!B17</f>
        <v>0.8695652173913043</v>
      </c>
      <c r="C26" s="21">
        <f>'Common and Pre-Money Options - '!B7/C20</f>
        <v>0.5818181818181818</v>
      </c>
      <c r="D26" s="36">
        <f>'Common and Pre-Money Options - '!B7*D2</f>
        <v>2880000</v>
      </c>
      <c r="E26" s="36">
        <f>$E$30/$D$30*D26</f>
        <v>29090909.09090909</v>
      </c>
      <c r="F26" s="3"/>
      <c r="G26" s="3"/>
    </row>
    <row r="27" spans="1:7" ht="15">
      <c r="A27" s="3" t="s">
        <v>25</v>
      </c>
      <c r="B27" s="21">
        <v>0</v>
      </c>
      <c r="C27" s="21">
        <f>(C11+C15)/C20</f>
        <v>0.09090909090909091</v>
      </c>
      <c r="D27" s="36">
        <f>(C11+C15)*D2</f>
        <v>450000</v>
      </c>
      <c r="E27" s="36">
        <f>$E$30/$D$30*D27</f>
        <v>4545454.545454545</v>
      </c>
      <c r="F27" s="3"/>
      <c r="G27" s="3"/>
    </row>
    <row r="28" spans="1:7" ht="15">
      <c r="A28" s="3" t="s">
        <v>26</v>
      </c>
      <c r="B28" s="21">
        <f>'Common and Pre-Money Options - '!B15/'Common and Pre-Money Options - '!B17</f>
        <v>0.13043478260869565</v>
      </c>
      <c r="C28" s="21">
        <f>C19/C20+'Common and Pre-Money Options - '!B15/C20</f>
        <v>0.32727272727272727</v>
      </c>
      <c r="D28" s="36">
        <f>C19*D2+'Common and Pre-Money Options - '!B15*D2</f>
        <v>1620000</v>
      </c>
      <c r="E28" s="36">
        <f>$E$30/$D$30*D28</f>
        <v>16363636.363636363</v>
      </c>
      <c r="F28" s="3"/>
      <c r="G28" s="3"/>
    </row>
    <row r="29" spans="1:7" ht="15">
      <c r="A29" s="28"/>
      <c r="B29" s="30"/>
      <c r="C29" s="30"/>
      <c r="D29" s="37"/>
      <c r="E29" s="37"/>
      <c r="F29" s="3"/>
      <c r="G29" s="3"/>
    </row>
    <row r="30" spans="1:7" ht="15.75">
      <c r="A30" s="31" t="s">
        <v>20</v>
      </c>
      <c r="B30" s="19">
        <f>SUM(B26:B28)</f>
        <v>1</v>
      </c>
      <c r="C30" s="19">
        <f>SUM(C26:C28)</f>
        <v>1</v>
      </c>
      <c r="D30" s="38">
        <f>SUM(D26:D28)</f>
        <v>4950000</v>
      </c>
      <c r="E30" s="39">
        <v>50000000</v>
      </c>
      <c r="F30" s="36"/>
      <c r="G30" s="3"/>
    </row>
    <row r="31" spans="1:7" ht="15">
      <c r="A31" s="3"/>
      <c r="B31" s="3"/>
      <c r="C31" s="3"/>
      <c r="D31" s="3"/>
      <c r="E31" s="3"/>
      <c r="F31" s="3"/>
      <c r="G31" s="3"/>
    </row>
    <row r="32" spans="1:7" ht="15">
      <c r="A32" s="3"/>
      <c r="B32" s="3"/>
      <c r="C32" s="3"/>
      <c r="D32" s="3"/>
      <c r="E32" s="3"/>
      <c r="F32" s="3"/>
      <c r="G32" s="3"/>
    </row>
    <row r="33" spans="1:7" ht="15.75">
      <c r="A33" s="40" t="s">
        <v>27</v>
      </c>
      <c r="B33" s="41"/>
      <c r="C33" s="41"/>
      <c r="D33" s="3"/>
      <c r="E33" s="3"/>
      <c r="F33" s="3"/>
      <c r="G33" s="3"/>
    </row>
    <row r="34" spans="1:7" ht="15">
      <c r="A34" s="42" t="s">
        <v>28</v>
      </c>
      <c r="B34" s="3"/>
      <c r="C34" s="3"/>
      <c r="D34" s="3"/>
      <c r="E34" s="3"/>
      <c r="F34" s="3"/>
      <c r="G34" s="3"/>
    </row>
    <row r="35" spans="1:7" ht="15">
      <c r="A35" s="3"/>
      <c r="B35" s="3"/>
      <c r="C35" s="3"/>
      <c r="D35" s="3"/>
      <c r="E35" s="3"/>
      <c r="F35" s="3"/>
      <c r="G35" s="3"/>
    </row>
    <row r="36" spans="1:7" ht="15.75">
      <c r="A36" s="43" t="s">
        <v>29</v>
      </c>
      <c r="B36" s="3"/>
      <c r="C36" s="3"/>
      <c r="D36" s="3"/>
      <c r="E36" s="3"/>
      <c r="F36" s="3"/>
      <c r="G36" s="3"/>
    </row>
    <row r="37" spans="1:7" ht="15">
      <c r="A37" s="3" t="s">
        <v>30</v>
      </c>
      <c r="B37" s="3"/>
      <c r="C37" s="3"/>
      <c r="D37" s="3"/>
      <c r="E37" s="3"/>
      <c r="F37" s="3"/>
      <c r="G37" s="3"/>
    </row>
    <row r="38" spans="1:7" ht="15">
      <c r="A38" s="3" t="s">
        <v>31</v>
      </c>
      <c r="B38" s="3"/>
      <c r="C38" s="3"/>
      <c r="D38" s="3"/>
      <c r="E38" s="3"/>
      <c r="F38" s="3"/>
      <c r="G38" s="3"/>
    </row>
    <row r="39" spans="1:7" ht="15">
      <c r="A39" s="3" t="s">
        <v>32</v>
      </c>
      <c r="B39" s="3"/>
      <c r="C39" s="3"/>
      <c r="D39" s="3"/>
      <c r="E39" s="3"/>
      <c r="F39" s="3"/>
      <c r="G39" s="3"/>
    </row>
    <row r="40" spans="1:7" ht="15">
      <c r="A40" s="3" t="s">
        <v>33</v>
      </c>
      <c r="B40" s="3"/>
      <c r="C40" s="3"/>
      <c r="D40" s="3"/>
      <c r="E40" s="3"/>
      <c r="F40" s="3"/>
      <c r="G40" s="3"/>
    </row>
    <row r="41" spans="1:7" ht="15">
      <c r="A41" s="3" t="s">
        <v>34</v>
      </c>
      <c r="B41" s="3"/>
      <c r="C41" s="3"/>
      <c r="D41" s="3"/>
      <c r="E41" s="3"/>
      <c r="F41" s="3"/>
      <c r="G41" s="3"/>
    </row>
    <row r="42" spans="1:7" ht="15">
      <c r="A42" s="3" t="s">
        <v>35</v>
      </c>
      <c r="B42" s="3"/>
      <c r="C42" s="3"/>
      <c r="D42" s="3"/>
      <c r="E42" s="3"/>
      <c r="F42" s="3"/>
      <c r="G42" s="3"/>
    </row>
    <row r="43" spans="1:7" ht="15">
      <c r="A43" s="3" t="s">
        <v>36</v>
      </c>
      <c r="B43" s="3"/>
      <c r="C43" s="3"/>
      <c r="D43" s="3"/>
      <c r="E43" s="3"/>
      <c r="F43" s="3"/>
      <c r="G43" s="3"/>
    </row>
    <row r="44" spans="1:7" ht="15.75" customHeight="1">
      <c r="A44" s="3"/>
      <c r="B44" s="3"/>
      <c r="C44" s="3"/>
      <c r="D44" s="3"/>
      <c r="E44" s="3"/>
      <c r="F44" s="3"/>
      <c r="G44" s="3"/>
    </row>
    <row r="45" spans="1:7" ht="15.75">
      <c r="A45" s="43" t="s">
        <v>37</v>
      </c>
      <c r="B45" s="3"/>
      <c r="C45" s="3"/>
      <c r="D45" s="3"/>
      <c r="E45" s="3"/>
      <c r="F45" s="3"/>
      <c r="G45" s="3"/>
    </row>
    <row r="46" spans="1:7" ht="15.75" customHeight="1">
      <c r="A46" s="26" t="s">
        <v>38</v>
      </c>
      <c r="B46" s="3"/>
      <c r="C46" s="3"/>
      <c r="D46" s="3"/>
      <c r="E46" s="3"/>
      <c r="F46" s="3"/>
      <c r="G46" s="3"/>
    </row>
    <row r="47" spans="1:7" ht="15.75" customHeight="1">
      <c r="A47" s="26" t="s">
        <v>39</v>
      </c>
      <c r="B47" s="3"/>
      <c r="C47" s="3"/>
      <c r="D47" s="3"/>
      <c r="E47" s="3"/>
      <c r="F47" s="3"/>
      <c r="G47" s="3"/>
    </row>
    <row r="48" spans="1:7" ht="15.75" customHeight="1">
      <c r="A48" s="3" t="s">
        <v>40</v>
      </c>
      <c r="B48" s="3"/>
      <c r="C48" s="3"/>
      <c r="D48" s="3"/>
      <c r="E48" s="3"/>
      <c r="F48" s="3"/>
      <c r="G48" s="3"/>
    </row>
    <row r="49" spans="1:7" ht="15.75" customHeight="1">
      <c r="A49" s="3" t="s">
        <v>41</v>
      </c>
      <c r="B49" s="3"/>
      <c r="C49" s="3"/>
      <c r="D49" s="3"/>
      <c r="E49" s="3"/>
      <c r="F49" s="3"/>
      <c r="G49" s="3"/>
    </row>
    <row r="50" spans="1:7" ht="15.75" customHeight="1">
      <c r="A50" s="3" t="s">
        <v>42</v>
      </c>
      <c r="B50" s="3"/>
      <c r="C50" s="3"/>
      <c r="D50" s="3"/>
      <c r="E50" s="3"/>
      <c r="F50" s="3"/>
      <c r="G50" s="3"/>
    </row>
    <row r="51" spans="1:7" ht="15.75" customHeight="1">
      <c r="A51" s="3" t="s">
        <v>43</v>
      </c>
      <c r="B51" s="3"/>
      <c r="C51" s="3"/>
      <c r="D51" s="3"/>
      <c r="E51" s="3"/>
      <c r="F51" s="3"/>
      <c r="G51" s="3"/>
    </row>
    <row r="52" spans="1:7" ht="15.75" customHeight="1">
      <c r="A52" s="3" t="s">
        <v>44</v>
      </c>
      <c r="B52" s="3"/>
      <c r="C52" s="3"/>
      <c r="D52" s="3"/>
      <c r="E52" s="3"/>
      <c r="F52" s="3"/>
      <c r="G52" s="3"/>
    </row>
    <row r="53" spans="1:7" ht="15.75" customHeight="1">
      <c r="A53" s="3" t="s">
        <v>45</v>
      </c>
      <c r="B53" s="3"/>
      <c r="C53" s="3"/>
      <c r="D53" s="3"/>
      <c r="E53" s="3"/>
      <c r="F53" s="3"/>
      <c r="G53" s="3"/>
    </row>
  </sheetData>
  <sheetProtection/>
  <mergeCells count="3">
    <mergeCell ref="A1:D1"/>
    <mergeCell ref="A6:D6"/>
    <mergeCell ref="A22:E22"/>
  </mergeCells>
  <printOptions/>
  <pageMargins left="0.75" right="0.75" top="1" bottom="1" header="0.5" footer="0.5"/>
  <pageSetup firstPageNumber="1" useFirstPageNumber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showGridLines="0" workbookViewId="0" topLeftCell="A1">
      <selection activeCell="B5" sqref="B5"/>
    </sheetView>
  </sheetViews>
  <sheetFormatPr defaultColWidth="11.19921875" defaultRowHeight="19.5" customHeight="1"/>
  <cols>
    <col min="1" max="1" width="12.3984375" style="1" customWidth="1"/>
    <col min="2" max="2" width="12.296875" style="1" customWidth="1"/>
    <col min="3" max="3" width="13.09765625" style="1" customWidth="1"/>
    <col min="4" max="4" width="12.69921875" style="1" customWidth="1"/>
    <col min="5" max="5" width="14.3984375" style="1" customWidth="1"/>
    <col min="6" max="16384" width="10.296875" style="1" customWidth="1"/>
  </cols>
  <sheetData>
    <row r="1" spans="1:5" ht="15.75">
      <c r="A1" s="52" t="s">
        <v>17</v>
      </c>
      <c r="B1" s="52"/>
      <c r="C1" s="52"/>
      <c r="D1" s="52"/>
      <c r="E1" s="52"/>
    </row>
    <row r="2" spans="1:5" ht="15">
      <c r="A2" s="4"/>
      <c r="B2" s="4"/>
      <c r="C2" s="4"/>
      <c r="D2" s="4"/>
      <c r="E2" s="4"/>
    </row>
    <row r="3" spans="1:5" ht="15.75">
      <c r="A3" s="3"/>
      <c r="B3" s="16" t="s">
        <v>9</v>
      </c>
      <c r="C3" s="16" t="s">
        <v>5</v>
      </c>
      <c r="D3" s="16" t="s">
        <v>22</v>
      </c>
      <c r="E3" s="16" t="s">
        <v>23</v>
      </c>
    </row>
    <row r="4" spans="1:5" ht="15.75">
      <c r="A4" s="43" t="s">
        <v>46</v>
      </c>
      <c r="B4" s="35"/>
      <c r="C4" s="35"/>
      <c r="D4" s="35"/>
      <c r="E4" s="35"/>
    </row>
    <row r="5" spans="1:5" ht="15">
      <c r="A5" s="3" t="s">
        <v>47</v>
      </c>
      <c r="B5" s="44">
        <v>2000000</v>
      </c>
      <c r="C5" s="21">
        <f>B5/'Series A - Table 1'!$C$20</f>
        <v>0.2909090909090909</v>
      </c>
      <c r="D5" s="36">
        <f>B5*'Series A - Table 1'!$D$2</f>
        <v>1440000</v>
      </c>
      <c r="E5" s="36">
        <f>'Series A - Table 1'!$E$30/'Series A - Table 1'!$D$30*D5</f>
        <v>14545454.545454545</v>
      </c>
    </row>
    <row r="6" spans="1:5" ht="15">
      <c r="A6" s="3" t="s">
        <v>48</v>
      </c>
      <c r="B6" s="44">
        <v>2000000</v>
      </c>
      <c r="C6" s="21">
        <f>B6/'Series A - Table 1'!$C$20</f>
        <v>0.2909090909090909</v>
      </c>
      <c r="D6" s="36">
        <f>B6*'Series A - Table 1'!$D$2</f>
        <v>1440000</v>
      </c>
      <c r="E6" s="36">
        <f>'Series A - Table 1'!$E$30/'Series A - Table 1'!$D$30*D6</f>
        <v>14545454.545454545</v>
      </c>
    </row>
    <row r="7" spans="1:5" ht="15">
      <c r="A7" s="45" t="s">
        <v>49</v>
      </c>
      <c r="B7" s="46">
        <f>SUM(B5:B6)</f>
        <v>4000000</v>
      </c>
      <c r="C7" s="25">
        <f>SUM(C5:C6)</f>
        <v>0.5818181818181818</v>
      </c>
      <c r="D7" s="36">
        <f>SUM(D5:D6)</f>
        <v>2880000</v>
      </c>
      <c r="E7" s="36">
        <f>SUM(E5:E6)</f>
        <v>29090909.09090909</v>
      </c>
    </row>
    <row r="8" spans="1:5" ht="15">
      <c r="A8" s="10"/>
      <c r="B8" s="47"/>
      <c r="C8" s="21"/>
      <c r="D8" s="36"/>
      <c r="E8" s="36"/>
    </row>
    <row r="9" spans="1:5" ht="15.75">
      <c r="A9" s="43" t="s">
        <v>50</v>
      </c>
      <c r="B9" s="47"/>
      <c r="C9" s="21"/>
      <c r="D9" s="36"/>
      <c r="E9" s="36"/>
    </row>
    <row r="10" spans="1:5" ht="15">
      <c r="A10" s="3" t="s">
        <v>51</v>
      </c>
      <c r="B10" s="44">
        <v>200000</v>
      </c>
      <c r="C10" s="21">
        <f>B10/'Series A - Table 1'!$C$20</f>
        <v>0.02909090909090909</v>
      </c>
      <c r="D10" s="36">
        <f>B10*'Series A - Table 1'!$D$2</f>
        <v>144000</v>
      </c>
      <c r="E10" s="36">
        <f>'Series A - Table 1'!$E$30/'Series A - Table 1'!$D$30*D10</f>
        <v>1454545.4545454544</v>
      </c>
    </row>
    <row r="11" spans="1:5" ht="15">
      <c r="A11" s="3" t="s">
        <v>51</v>
      </c>
      <c r="B11" s="44">
        <v>100000</v>
      </c>
      <c r="C11" s="21">
        <f>B11/'Series A - Table 1'!$C$20</f>
        <v>0.014545454545454545</v>
      </c>
      <c r="D11" s="36">
        <f>B11*'Series A - Table 1'!$D$2</f>
        <v>72000</v>
      </c>
      <c r="E11" s="36">
        <f>'Series A - Table 1'!$E$30/'Series A - Table 1'!$D$30*D11</f>
        <v>727272.7272727272</v>
      </c>
    </row>
    <row r="12" spans="1:5" ht="15">
      <c r="A12" s="3" t="s">
        <v>51</v>
      </c>
      <c r="B12" s="44">
        <v>100000</v>
      </c>
      <c r="C12" s="21">
        <f>B12/'Series A - Table 1'!$C$20</f>
        <v>0.014545454545454545</v>
      </c>
      <c r="D12" s="36">
        <f>B12*'Series A - Table 1'!$D$2</f>
        <v>72000</v>
      </c>
      <c r="E12" s="36">
        <f>'Series A - Table 1'!$E$30/'Series A - Table 1'!$D$30*D12</f>
        <v>727272.7272727272</v>
      </c>
    </row>
    <row r="13" spans="1:5" ht="15">
      <c r="A13" s="3" t="s">
        <v>51</v>
      </c>
      <c r="B13" s="44">
        <v>100000</v>
      </c>
      <c r="C13" s="21">
        <f>B13/'Series A - Table 1'!$C$20</f>
        <v>0.014545454545454545</v>
      </c>
      <c r="D13" s="36">
        <f>B13*'Series A - Table 1'!$D$2</f>
        <v>72000</v>
      </c>
      <c r="E13" s="36">
        <f>'Series A - Table 1'!$E$30/'Series A - Table 1'!$D$30*D13</f>
        <v>727272.7272727272</v>
      </c>
    </row>
    <row r="14" spans="1:5" ht="15">
      <c r="A14" s="3" t="s">
        <v>51</v>
      </c>
      <c r="B14" s="44">
        <v>100000</v>
      </c>
      <c r="C14" s="21">
        <f>B14/'Series A - Table 1'!$C$20</f>
        <v>0.014545454545454545</v>
      </c>
      <c r="D14" s="36">
        <f>B14*'Series A - Table 1'!$D$2</f>
        <v>72000</v>
      </c>
      <c r="E14" s="36">
        <f>'Series A - Table 1'!$E$30/'Series A - Table 1'!$D$30*D14</f>
        <v>727272.7272727272</v>
      </c>
    </row>
    <row r="15" spans="1:5" ht="15">
      <c r="A15" s="22" t="s">
        <v>52</v>
      </c>
      <c r="B15" s="24">
        <f>SUM(B10:B14)</f>
        <v>600000</v>
      </c>
      <c r="C15" s="25">
        <f>SUM(C10:C14)</f>
        <v>0.08727272727272727</v>
      </c>
      <c r="D15" s="36">
        <f>SUM(D10:D14)</f>
        <v>432000</v>
      </c>
      <c r="E15" s="36">
        <f>SUM(E10:E14)</f>
        <v>4363636.363636363</v>
      </c>
    </row>
    <row r="16" spans="1:5" ht="15.75">
      <c r="A16" s="48"/>
      <c r="B16" s="29"/>
      <c r="C16" s="30"/>
      <c r="D16" s="28"/>
      <c r="E16" s="37"/>
    </row>
    <row r="17" spans="1:5" ht="15.75">
      <c r="A17" s="53" t="s">
        <v>17</v>
      </c>
      <c r="B17" s="49">
        <f>B7+B15</f>
        <v>4600000</v>
      </c>
      <c r="C17" s="50">
        <f>C7+C15</f>
        <v>0.6690909090909091</v>
      </c>
      <c r="D17" s="51">
        <f>D7+D15</f>
        <v>3312000</v>
      </c>
      <c r="E17" s="51">
        <f>E7+E15</f>
        <v>33454545.454545453</v>
      </c>
    </row>
    <row r="18" spans="1:5" ht="15">
      <c r="A18" s="54"/>
      <c r="B18" s="3"/>
      <c r="C18" s="3"/>
      <c r="D18" s="3"/>
      <c r="E18" s="3"/>
    </row>
    <row r="19" spans="1:5" ht="31.5" customHeight="1">
      <c r="A19" s="54"/>
      <c r="B19" s="3"/>
      <c r="C19" s="3"/>
      <c r="D19" s="3"/>
      <c r="E19" s="3"/>
    </row>
  </sheetData>
  <sheetProtection/>
  <mergeCells count="2">
    <mergeCell ref="A1:E1"/>
    <mergeCell ref="A17:A19"/>
  </mergeCells>
  <printOptions/>
  <pageMargins left="0.75" right="0.75" top="1" bottom="1" header="0.5" footer="0.5"/>
  <pageSetup firstPageNumber="1" useFirstPageNumber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Venture Hacks Series A Cap Table</dc:title>
  <dc:subject/>
  <dc:creator>Venture Hacks</dc:creator>
  <cp:keywords/>
  <dc:description>http://venturehacks.com</dc:description>
  <cp:lastModifiedBy>Ryan Micheletti</cp:lastModifiedBy>
  <dcterms:created xsi:type="dcterms:W3CDTF">2016-01-20T05:18:18Z</dcterms:created>
  <dcterms:modified xsi:type="dcterms:W3CDTF">2016-01-20T05:18:18Z</dcterms:modified>
  <cp:category/>
  <cp:version/>
  <cp:contentType/>
  <cp:contentStatus/>
</cp:coreProperties>
</file>